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งบทดลอง" sheetId="1" r:id="rId1"/>
    <sheet name="รายงานรับ-จ่าย" sheetId="2" r:id="rId2"/>
    <sheet name="ประกอบงบ" sheetId="3" r:id="rId3"/>
  </sheets>
  <definedNames/>
  <calcPr fullCalcOnLoad="1"/>
</workbook>
</file>

<file path=xl/sharedStrings.xml><?xml version="1.0" encoding="utf-8"?>
<sst xmlns="http://schemas.openxmlformats.org/spreadsheetml/2006/main" count="205" uniqueCount="148">
  <si>
    <t>เทศบาลตำบลอ่าวขนอม  อำเภอขนอม  จังหวัดนครศรีธรรมราช</t>
  </si>
  <si>
    <t xml:space="preserve">งบทดลอง </t>
  </si>
  <si>
    <t>ณ  วันที่  30 มิถุนายน 2555</t>
  </si>
  <si>
    <t>รายการ</t>
  </si>
  <si>
    <t>รหัสบัญชี</t>
  </si>
  <si>
    <t>เดบิท</t>
  </si>
  <si>
    <t>เครดิต</t>
  </si>
  <si>
    <t>บัญชีเงินสด</t>
  </si>
  <si>
    <t>บัญชีเงินฝากธนาคารกรุงไทย  เลขที่ 813-1-13443-1</t>
  </si>
  <si>
    <t>บัญชีเงินฝากธนาคารกรุงไทย  เลขที่ 813-1-19720-4</t>
  </si>
  <si>
    <t>บัญชีเงินฝากธนาคารกรุงไทย  เลขที่ 813-6-01622-4</t>
  </si>
  <si>
    <t>021</t>
  </si>
  <si>
    <t>บัญชีเงินฝากธนาคารกรุงไทย  เลขที่ 813-2-03128-8</t>
  </si>
  <si>
    <t>บัญชีเงินฝากธนาคารกรุงไทย  เลขที่ 813-0-05686-0</t>
  </si>
  <si>
    <t>บัญชีเงินฝากธนาคารกรุงไทย  เลขที่ 813-0-07595-4</t>
  </si>
  <si>
    <t>บัญชีเงินฝากธนาคารกรุงไทย  เลขที่ 813-0-07956-9</t>
  </si>
  <si>
    <t>บัญชีเงินฝาก  ธ.ก.ส. เลขที่ 990-4-20413-4</t>
  </si>
  <si>
    <t>บัญชีเงินฝาก ธนาคารออมสิน เลขที่ 300006351609</t>
  </si>
  <si>
    <t>ลูกหนี้เงินยืมเงินงบประมาณ</t>
  </si>
  <si>
    <t xml:space="preserve"> =75624-8470+376000-22658-500+16250-3860+500-24600-6000-30000-6000-3620+98476-310000-3500-3130-34000-5400-11460-7616-40000</t>
  </si>
  <si>
    <t>ลูกหนี้เงินยืมเงินสะสม</t>
  </si>
  <si>
    <t>ลูกหนึ้ภาษีโรงเรือนและที่ดิน</t>
  </si>
  <si>
    <t>ลูกหนี้ภาษีบำรุงท้องที่</t>
  </si>
  <si>
    <t>งบกลาง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</si>
  <si>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</si>
  <si>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</si>
  <si>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</si>
  <si>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</si>
  <si>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</si>
  <si>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</si>
  <si>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</si>
  <si>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</si>
  <si>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</si>
  <si>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</si>
  <si>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</si>
  <si>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</si>
  <si>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</si>
  <si>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</si>
  <si>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</si>
  <si>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</si>
  <si>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</si>
  <si>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เงินอุดหนุนส่วนราชการ</t>
  </si>
  <si>
    <t>560000</t>
  </si>
  <si>
    <t xml:space="preserve">                     รายจ่ายค้างจ่าย (หมายเหตุ 3)</t>
  </si>
  <si>
    <t xml:space="preserve">                     เงินสะสม</t>
  </si>
  <si>
    <t xml:space="preserve">                     เงินทุนสำรองเงินสะสม</t>
  </si>
  <si>
    <t xml:space="preserve">                                                   ยอดยกไป</t>
  </si>
  <si>
    <t xml:space="preserve">                                                  ยอดยกมา</t>
  </si>
  <si>
    <t xml:space="preserve">                     เงินรายรับ</t>
  </si>
  <si>
    <t xml:space="preserve">                     เงินอุดหนุนเฉพาะกิจ(เบี้ยยังชีพคนพิการ)</t>
  </si>
  <si>
    <t xml:space="preserve">                     เงินอุดหนุนเฉพาะกิจ(เบี้ยยังชีพผู้สูงอายุ)</t>
  </si>
  <si>
    <t xml:space="preserve">                     เงินอุดหนุนเฉพาะกิจ(สำหรับสนับสนุน ศพด.)</t>
  </si>
  <si>
    <t xml:space="preserve">                     เงินอุดหนุนสำหรับพัฒนาครอบครัวและชุมชน</t>
  </si>
  <si>
    <t xml:space="preserve">                     เงินรับฝาก (หมายเหตุ 2)</t>
  </si>
  <si>
    <t xml:space="preserve"> </t>
  </si>
  <si>
    <t xml:space="preserve"> ตรวจสอบแล้วถูกต้อง                       ตรวจสอบแล้วถูกต้อง                            </t>
  </si>
  <si>
    <t>ตรวจสอบแล้วถูกต้อง</t>
  </si>
  <si>
    <t xml:space="preserve"> (นางจันทิรา  พูนนวล)                     (นายธวัชชัย  ไชยเทพ)                          </t>
  </si>
  <si>
    <t>(นายไมตรี  พรหมพิชิต)</t>
  </si>
  <si>
    <t xml:space="preserve">    หัวหน้ากองคลัง                              ปลัดเทศบาล                </t>
  </si>
  <si>
    <t>นายกเทศมนตรีตำบลอ่าวขนอม</t>
  </si>
  <si>
    <t>เทศบาลตำบลอ่าวขนอม</t>
  </si>
  <si>
    <t>ปีงบประมาณ พ.ศ. 2555</t>
  </si>
  <si>
    <t>อำเภอขนอม จังหวัดนครศรีธรรมราช</t>
  </si>
  <si>
    <t>รายงาน รับ - จ่าย เงินสด</t>
  </si>
  <si>
    <t>ประจำเดือน มิถุนายน 2555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</si>
  <si>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</si>
  <si>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</si>
  <si>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</si>
  <si>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</si>
  <si>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</si>
  <si>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</si>
  <si>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</si>
  <si>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</si>
  <si>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</si>
  <si>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</si>
  <si>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</si>
  <si>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</si>
  <si>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</si>
  <si>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</si>
  <si>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</si>
  <si>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</si>
  <si>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</si>
  <si>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</si>
  <si>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</si>
  <si>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</si>
  <si>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</si>
  <si>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</si>
  <si>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ลูกหนี้ภาษีโรงเรือนและที่ดิน</t>
  </si>
  <si>
    <t>110601</t>
  </si>
  <si>
    <t>110602</t>
  </si>
  <si>
    <t>110605</t>
  </si>
  <si>
    <t>110606</t>
  </si>
  <si>
    <t>เงินรับฝากรับ (หมายเหตุ 2)</t>
  </si>
  <si>
    <t>230100</t>
  </si>
  <si>
    <t>เงินสะสม (รับคืนเงินเช็คไม่นำมาขึ้นเงิน54)</t>
  </si>
  <si>
    <t>300000</t>
  </si>
  <si>
    <t>เงินสะสม (รับคืนเงินค่าครองชีพ)</t>
  </si>
  <si>
    <t>เงินอุดหนุนเฉพาะกิจ(เบี้ยยังชีพคนพิการ)</t>
  </si>
  <si>
    <t>441002</t>
  </si>
  <si>
    <t>เงินอุดหนุนเฉพาะกิจ(เบี้ยยังชีพผู้สูงอายุ)</t>
  </si>
  <si>
    <t>เงินอุดหนุนเฉพาะกิจ(เงินอุดหนุน ศพด.)</t>
  </si>
  <si>
    <t>เงินอุดหนุนสนับสนุนพัฒนาชุมชน</t>
  </si>
  <si>
    <t>441000</t>
  </si>
  <si>
    <t>รวมรายรับ</t>
  </si>
  <si>
    <t>รายจ่าย</t>
  </si>
  <si>
    <t>รายจ่ายอื่น</t>
  </si>
  <si>
    <t>551000</t>
  </si>
  <si>
    <t>เงินอุดหนุน</t>
  </si>
  <si>
    <t>561000</t>
  </si>
  <si>
    <t>รายจ่ายค้างจ่าย</t>
  </si>
  <si>
    <t>210400</t>
  </si>
  <si>
    <t>เงินรับฝากด้านจ่าย (หมายเหตุ 2)</t>
  </si>
  <si>
    <t>จ่ายขาดเงินสะสม</t>
  </si>
  <si>
    <t>เงินอุดหนุนเฉพาะกิจ(เบี้ยยังชีพคนชรา)</t>
  </si>
  <si>
    <t>รวมรายจ่าย</t>
  </si>
  <si>
    <t>สูงกว่า</t>
  </si>
  <si>
    <t>(ต่ำกว่า)</t>
  </si>
  <si>
    <t>ยอดยกไป</t>
  </si>
  <si>
    <t xml:space="preserve">(ลงชื่อ)...................................................     </t>
  </si>
  <si>
    <t>ลงชื่อ......................................................</t>
  </si>
  <si>
    <t>ลงชื่อ................................................</t>
  </si>
  <si>
    <t xml:space="preserve">          (นางจันทิรา  พูนนวล)                     </t>
  </si>
  <si>
    <t xml:space="preserve">          (นายธวัชชัย  ไชยเทพ)</t>
  </si>
  <si>
    <t xml:space="preserve">      (นายไมตรี  พรหมพิชิต)</t>
  </si>
  <si>
    <t xml:space="preserve">             หัวหน้ากองคลัง                   </t>
  </si>
  <si>
    <t xml:space="preserve">              ปลัดเทศบาล</t>
  </si>
  <si>
    <t xml:space="preserve">  นายกเทศมนตรีตำบลอ่าวขนอม</t>
  </si>
  <si>
    <r>
      <t>รายรับ</t>
    </r>
    <r>
      <rPr>
        <b/>
        <sz val="16"/>
        <rFont val="TH SarabunPSK"/>
        <family val="2"/>
      </rPr>
      <t xml:space="preserve">  (หมายเหตุ 1)</t>
    </r>
  </si>
  <si>
    <r>
      <t xml:space="preserve">รายรับ   </t>
    </r>
    <r>
      <rPr>
        <sz val="18"/>
        <rFont val="TH SarabunPSK"/>
        <family val="2"/>
      </rPr>
      <t xml:space="preserve">                                      </t>
    </r>
    <r>
      <rPr>
        <sz val="16"/>
        <rFont val="TH SarabunPSK"/>
        <family val="2"/>
      </rPr>
      <t>รายจ่าย</t>
    </r>
  </si>
  <si>
    <t>รายละเอียด ประกอบงบทดลอง รายงานรับ - จ่าย เงินสด</t>
  </si>
  <si>
    <t>ณ วันที่ 30 มิถุนายน  2555</t>
  </si>
  <si>
    <t>บัญชีเงินรับฝาก  (หมายเหตุ 2)</t>
  </si>
  <si>
    <t>รับ</t>
  </si>
  <si>
    <t>จ่าย</t>
  </si>
  <si>
    <t>คงเหลือ</t>
  </si>
  <si>
    <t>ภาษีหัก ณ ที่จ่าย</t>
  </si>
  <si>
    <t>ค่าใช้จ่ายในการจัดเก็บภาษีบำรุงท้องที่ 5 %</t>
  </si>
  <si>
    <t>ส่วนลดในการจัดเก็บภาษีบำรุงท้องที่ 6 %</t>
  </si>
  <si>
    <t>เงินประกันสัญญา</t>
  </si>
  <si>
    <t>เงินรับฝากอื่น ๆ (ค่าธรรมเนียมใบอนุญาตฯที่3</t>
  </si>
  <si>
    <t>เงินรับฝากอื่น ๆ (เงินโครงการเศรษฐกิจชุมชน)</t>
  </si>
  <si>
    <t>เงินอุดหนุนเฉพาะกิจเงินเดือน ผดด.ศพด.</t>
  </si>
  <si>
    <t>บัญชีรายจ่ายค้างจ่าย (หมายเหตุ 3)</t>
  </si>
  <si>
    <t>รายจ่ายค้างจ่ายระหว่างดำเนินการ</t>
  </si>
  <si>
    <t>รายจ่ายค้างจ่าย(คอมพิวเตอร์)</t>
  </si>
  <si>
    <t>รายจ่ายรอจ่าย</t>
  </si>
  <si>
    <t>รวม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</si>
</sst>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\(\-#,##0\)"/>
    <numFmt numFmtId="182" formatCode="\(#,##0\)"/>
    <numFmt numFmtId="183" formatCode="\(#,##0.00\)"/>
    <numFmt numFmtId="184" formatCode="\t&quot;฿&quot;#,##0_);[Red]\(#,##0.00\)"/>
    <numFmt numFmtId="185" formatCode=";\(#,##0.00\);"/>
    <numFmt numFmtId="186" formatCode="[$-41E]d\ mmmm\ yyyy"/>
    <numFmt numFmtId="187" formatCode="\(\t&quot;฿&quot;#,##0\)"/>
    <numFmt numFmtId="188" formatCode="[$-409]dddd\,\ mmmm\ dd\,\ yyyy"/>
    <numFmt numFmtId="189" formatCode="_-* #,##0.0_-;\-* #,##0.0_-;_-* &quot;-&quot;??_-;_-@_-"/>
    <numFmt numFmtId="190" formatCode="_-* #,##0_-;\-* #,##0_-;_-* &quot;-&quot;??_-;_-@_-"/>
    <numFmt numFmtId="191" formatCode="\(\-#,##0.00\)"/>
    <numFmt numFmtId="192" formatCode="[Red]\(#,##0.00\)"/>
    <numFmt numFmtId="193" formatCode="[Red]General;\(#,##0.00\)"/>
    <numFmt numFmtId="194" formatCode="General;\(#,##0.00\)"/>
    <numFmt numFmtId="195" formatCode="#,##0_);[Red]\(#,##0.00\)"/>
  </numFmts>
  <fonts count="46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0"/>
    </font>
    <font>
      <sz val="8"/>
      <name val="Cordia New"/>
      <family val="0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u val="single"/>
      <sz val="15"/>
      <name val="TH SarabunPSK"/>
      <family val="2"/>
    </font>
    <font>
      <b/>
      <sz val="15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175" fontId="2" fillId="0" borderId="0" xfId="33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4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75" fontId="2" fillId="0" borderId="0" xfId="33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75" fontId="1" fillId="0" borderId="0" xfId="33" applyFont="1" applyAlignment="1">
      <alignment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4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center"/>
    </xf>
    <xf numFmtId="43" fontId="2" fillId="0" borderId="19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3" fontId="2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47" applyFont="1">
      <alignment/>
      <protection/>
    </xf>
    <xf numFmtId="0" fontId="1" fillId="0" borderId="0" xfId="47" applyFont="1">
      <alignment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7" applyFont="1" applyAlignment="1">
      <alignment/>
      <protection/>
    </xf>
    <xf numFmtId="0" fontId="2" fillId="0" borderId="21" xfId="47" applyFont="1" applyBorder="1" applyAlignment="1">
      <alignment horizontal="center" vertical="center"/>
      <protection/>
    </xf>
    <xf numFmtId="0" fontId="2" fillId="0" borderId="22" xfId="47" applyFont="1" applyBorder="1" applyAlignment="1">
      <alignment horizontal="center" vertical="center"/>
      <protection/>
    </xf>
    <xf numFmtId="0" fontId="2" fillId="0" borderId="19" xfId="47" applyFont="1" applyBorder="1" applyAlignment="1">
      <alignment horizontal="center" vertical="center" wrapText="1"/>
      <protection/>
    </xf>
    <xf numFmtId="0" fontId="2" fillId="0" borderId="23" xfId="47" applyFont="1" applyBorder="1" applyAlignment="1">
      <alignment horizontal="center" vertical="center"/>
      <protection/>
    </xf>
    <xf numFmtId="0" fontId="2" fillId="0" borderId="24" xfId="47" applyFont="1" applyBorder="1" applyAlignment="1">
      <alignment horizontal="center" vertical="center"/>
      <protection/>
    </xf>
    <xf numFmtId="43" fontId="2" fillId="0" borderId="25" xfId="47" applyNumberFormat="1" applyFont="1" applyBorder="1">
      <alignment/>
      <protection/>
    </xf>
    <xf numFmtId="43" fontId="1" fillId="0" borderId="25" xfId="47" applyNumberFormat="1" applyFont="1" applyBorder="1">
      <alignment/>
      <protection/>
    </xf>
    <xf numFmtId="0" fontId="2" fillId="0" borderId="25" xfId="47" applyFont="1" applyBorder="1">
      <alignment/>
      <protection/>
    </xf>
    <xf numFmtId="43" fontId="2" fillId="0" borderId="13" xfId="47" applyNumberFormat="1" applyFont="1" applyBorder="1">
      <alignment/>
      <protection/>
    </xf>
    <xf numFmtId="0" fontId="7" fillId="0" borderId="13" xfId="47" applyFont="1" applyBorder="1">
      <alignment/>
      <protection/>
    </xf>
    <xf numFmtId="0" fontId="2" fillId="0" borderId="13" xfId="47" applyFont="1" applyBorder="1">
      <alignment/>
      <protection/>
    </xf>
    <xf numFmtId="49" fontId="2" fillId="0" borderId="13" xfId="47" applyNumberFormat="1" applyFont="1" applyBorder="1" applyAlignment="1">
      <alignment horizontal="center"/>
      <protection/>
    </xf>
    <xf numFmtId="43" fontId="2" fillId="0" borderId="0" xfId="47" applyNumberFormat="1" applyFont="1" applyBorder="1">
      <alignment/>
      <protection/>
    </xf>
    <xf numFmtId="43" fontId="2" fillId="0" borderId="20" xfId="47" applyNumberFormat="1" applyFont="1" applyBorder="1">
      <alignment/>
      <protection/>
    </xf>
    <xf numFmtId="43" fontId="2" fillId="0" borderId="0" xfId="47" applyNumberFormat="1" applyFont="1">
      <alignment/>
      <protection/>
    </xf>
    <xf numFmtId="43" fontId="2" fillId="0" borderId="26" xfId="47" applyNumberFormat="1" applyFont="1" applyBorder="1">
      <alignment/>
      <protection/>
    </xf>
    <xf numFmtId="0" fontId="2" fillId="0" borderId="27" xfId="47" applyFont="1" applyBorder="1">
      <alignment/>
      <protection/>
    </xf>
    <xf numFmtId="0" fontId="2" fillId="0" borderId="17" xfId="47" applyFont="1" applyBorder="1" applyAlignment="1">
      <alignment horizontal="center"/>
      <protection/>
    </xf>
    <xf numFmtId="0" fontId="1" fillId="0" borderId="27" xfId="47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  <xf numFmtId="43" fontId="2" fillId="0" borderId="21" xfId="47" applyNumberFormat="1" applyFont="1" applyBorder="1" applyAlignment="1">
      <alignment horizontal="center" vertical="center"/>
      <protection/>
    </xf>
    <xf numFmtId="43" fontId="2" fillId="0" borderId="19" xfId="47" applyNumberFormat="1" applyFont="1" applyBorder="1" applyAlignment="1">
      <alignment horizontal="center" vertical="center" wrapText="1"/>
      <protection/>
    </xf>
    <xf numFmtId="43" fontId="2" fillId="0" borderId="24" xfId="47" applyNumberFormat="1" applyFont="1" applyBorder="1" applyAlignment="1">
      <alignment horizontal="center" vertical="center"/>
      <protection/>
    </xf>
    <xf numFmtId="0" fontId="7" fillId="0" borderId="25" xfId="47" applyFont="1" applyBorder="1">
      <alignment/>
      <protection/>
    </xf>
    <xf numFmtId="0" fontId="2" fillId="0" borderId="25" xfId="47" applyFont="1" applyBorder="1" applyAlignment="1">
      <alignment horizontal="center"/>
      <protection/>
    </xf>
    <xf numFmtId="43" fontId="2" fillId="0" borderId="0" xfId="41" applyFont="1" applyAlignment="1">
      <alignment/>
    </xf>
    <xf numFmtId="43" fontId="2" fillId="0" borderId="0" xfId="41" applyFont="1" applyBorder="1" applyAlignment="1">
      <alignment/>
    </xf>
    <xf numFmtId="0" fontId="2" fillId="0" borderId="0" xfId="47" applyFont="1" applyBorder="1">
      <alignment/>
      <protection/>
    </xf>
    <xf numFmtId="43" fontId="2" fillId="0" borderId="16" xfId="47" applyNumberFormat="1" applyFont="1" applyBorder="1">
      <alignment/>
      <protection/>
    </xf>
    <xf numFmtId="0" fontId="2" fillId="0" borderId="27" xfId="47" applyFont="1" applyBorder="1" applyAlignment="1">
      <alignment horizontal="center" shrinkToFit="1"/>
      <protection/>
    </xf>
    <xf numFmtId="40" fontId="2" fillId="0" borderId="13" xfId="47" applyNumberFormat="1" applyFont="1" applyBorder="1">
      <alignment/>
      <protection/>
    </xf>
    <xf numFmtId="0" fontId="2" fillId="0" borderId="27" xfId="47" applyFont="1" applyBorder="1" applyAlignment="1">
      <alignment shrinkToFit="1"/>
      <protection/>
    </xf>
    <xf numFmtId="0" fontId="2" fillId="0" borderId="0" xfId="48" applyFont="1">
      <alignment/>
      <protection/>
    </xf>
    <xf numFmtId="0" fontId="2" fillId="0" borderId="0" xfId="48" applyFont="1" applyAlignment="1">
      <alignment horizontal="center"/>
      <protection/>
    </xf>
    <xf numFmtId="0" fontId="9" fillId="0" borderId="0" xfId="48" applyFont="1">
      <alignment/>
      <protection/>
    </xf>
    <xf numFmtId="0" fontId="10" fillId="0" borderId="0" xfId="48" applyFont="1">
      <alignment/>
      <protection/>
    </xf>
    <xf numFmtId="0" fontId="11" fillId="0" borderId="26" xfId="48" applyFont="1" applyBorder="1" applyAlignment="1">
      <alignment horizontal="center"/>
      <protection/>
    </xf>
    <xf numFmtId="0" fontId="8" fillId="0" borderId="0" xfId="48" applyFont="1">
      <alignment/>
      <protection/>
    </xf>
    <xf numFmtId="0" fontId="8" fillId="0" borderId="0" xfId="48" applyFont="1" applyAlignment="1">
      <alignment horizontal="center"/>
      <protection/>
    </xf>
    <xf numFmtId="43" fontId="8" fillId="0" borderId="19" xfId="42" applyFont="1" applyBorder="1" applyAlignment="1">
      <alignment/>
    </xf>
    <xf numFmtId="43" fontId="8" fillId="0" borderId="13" xfId="42" applyFont="1" applyBorder="1" applyAlignment="1">
      <alignment/>
    </xf>
    <xf numFmtId="43" fontId="8" fillId="0" borderId="0" xfId="42" applyFont="1" applyAlignment="1">
      <alignment/>
    </xf>
    <xf numFmtId="0" fontId="8" fillId="0" borderId="16" xfId="48" applyFont="1" applyBorder="1">
      <alignment/>
      <protection/>
    </xf>
    <xf numFmtId="175" fontId="11" fillId="0" borderId="20" xfId="48" applyNumberFormat="1" applyFont="1" applyBorder="1">
      <alignment/>
      <protection/>
    </xf>
    <xf numFmtId="0" fontId="8" fillId="0" borderId="26" xfId="48" applyFont="1" applyBorder="1" applyAlignment="1">
      <alignment horizontal="center"/>
      <protection/>
    </xf>
    <xf numFmtId="43" fontId="8" fillId="0" borderId="16" xfId="42" applyFont="1" applyBorder="1" applyAlignment="1">
      <alignment/>
    </xf>
    <xf numFmtId="0" fontId="11" fillId="0" borderId="0" xfId="48" applyFont="1" applyAlignment="1">
      <alignment horizontal="center"/>
      <protection/>
    </xf>
    <xf numFmtId="43" fontId="8" fillId="0" borderId="20" xfId="42" applyFont="1" applyBorder="1" applyAlignment="1">
      <alignment/>
    </xf>
    <xf numFmtId="0" fontId="7" fillId="0" borderId="0" xfId="48" applyFont="1">
      <alignment/>
      <protection/>
    </xf>
    <xf numFmtId="43" fontId="8" fillId="0" borderId="0" xfId="48" applyNumberFormat="1" applyFont="1" applyBorder="1">
      <alignment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47" applyFont="1" applyAlignment="1">
      <alignment horizontal="left"/>
      <protection/>
    </xf>
    <xf numFmtId="0" fontId="2" fillId="0" borderId="28" xfId="47" applyFont="1" applyBorder="1" applyAlignment="1">
      <alignment horizontal="center" vertical="center"/>
      <protection/>
    </xf>
    <xf numFmtId="0" fontId="2" fillId="0" borderId="29" xfId="47" applyFont="1" applyBorder="1" applyAlignment="1">
      <alignment horizontal="center" vertical="center"/>
      <protection/>
    </xf>
    <xf numFmtId="0" fontId="2" fillId="0" borderId="25" xfId="47" applyFont="1" applyBorder="1" applyAlignment="1">
      <alignment horizontal="center" vertical="center"/>
      <protection/>
    </xf>
    <xf numFmtId="0" fontId="2" fillId="0" borderId="13" xfId="47" applyFont="1" applyBorder="1" applyAlignment="1">
      <alignment horizontal="center" vertical="center"/>
      <protection/>
    </xf>
    <xf numFmtId="0" fontId="2" fillId="0" borderId="24" xfId="47" applyFont="1" applyBorder="1" applyAlignment="1">
      <alignment horizontal="center" vertical="center"/>
      <protection/>
    </xf>
    <xf numFmtId="0" fontId="2" fillId="0" borderId="30" xfId="47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 vertical="center"/>
      <protection/>
    </xf>
    <xf numFmtId="0" fontId="8" fillId="0" borderId="3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2" fillId="0" borderId="0" xfId="47" applyFont="1">
      <alignment/>
      <protection/>
    </xf>
    <xf numFmtId="0" fontId="5" fillId="0" borderId="0" xfId="47" applyFont="1" applyAlignment="1">
      <alignment horizontal="center" vertical="center"/>
      <protection/>
    </xf>
    <xf numFmtId="0" fontId="6" fillId="0" borderId="0" xfId="47" applyFont="1" applyAlignment="1">
      <alignment horizontal="center" vertical="center"/>
      <protection/>
    </xf>
    <xf numFmtId="0" fontId="1" fillId="0" borderId="10" xfId="47" applyFont="1" applyBorder="1" applyAlignment="1">
      <alignment/>
      <protection/>
    </xf>
    <xf numFmtId="0" fontId="2" fillId="0" borderId="0" xfId="47" applyFont="1" applyAlignment="1">
      <alignment horizontal="center" vertical="center" wrapText="1"/>
      <protection/>
    </xf>
    <xf numFmtId="0" fontId="5" fillId="0" borderId="0" xfId="48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_รายงานรับ-จ่ายสด ปี 55" xfId="41"/>
    <cellStyle name="เครื่องหมายจุลภาค_หมายเหตุ 1,2,3 ปี 2555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รายงานรับ-จ่ายสด ปี 55" xfId="47"/>
    <cellStyle name="ปกติ_หมายเหตุ 1,2,3 ปี 2555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31">
      <selection activeCell="F49" sqref="F49"/>
    </sheetView>
  </sheetViews>
  <sheetFormatPr defaultColWidth="9.140625" defaultRowHeight="12.75"/>
  <cols>
    <col min="1" max="1" width="56.7109375" style="1" customWidth="1"/>
    <col min="2" max="2" width="9.421875" style="1" customWidth="1"/>
    <col min="3" max="3" width="15.7109375" style="1" customWidth="1"/>
    <col min="4" max="4" width="15.140625" style="1" customWidth="1"/>
    <col min="5" max="5" width="13.8515625" style="1" customWidth="1"/>
    <col min="6" max="6" width="15.28125" style="1" customWidth="1"/>
    <col min="7" max="8" width="15.28125" style="2" bestFit="1" customWidth="1"/>
    <col min="9" max="9" width="15.28125" style="2" customWidth="1"/>
    <col min="10" max="10" width="14.140625" style="1" bestFit="1" customWidth="1"/>
    <col min="11" max="11" width="12.7109375" style="1" bestFit="1" customWidth="1"/>
    <col min="12" max="12" width="10.28125" style="1" bestFit="1" customWidth="1"/>
    <col min="13" max="16384" width="9.140625" style="1" customWidth="1"/>
  </cols>
  <sheetData>
    <row r="1" spans="1:4" ht="24">
      <c r="A1" s="89" t="s">
        <v>0</v>
      </c>
      <c r="B1" s="89"/>
      <c r="C1" s="89"/>
      <c r="D1" s="89"/>
    </row>
    <row r="2" spans="1:4" ht="24">
      <c r="A2" s="89" t="s">
        <v>1</v>
      </c>
      <c r="B2" s="89"/>
      <c r="C2" s="89"/>
      <c r="D2" s="89"/>
    </row>
    <row r="3" spans="1:4" ht="24">
      <c r="A3" s="90" t="s">
        <v>2</v>
      </c>
      <c r="B3" s="90"/>
      <c r="C3" s="90"/>
      <c r="D3" s="90"/>
    </row>
    <row r="4" spans="1:4" ht="24.75" thickBot="1">
      <c r="A4" s="3"/>
      <c r="B4" s="3"/>
      <c r="C4" s="3"/>
      <c r="D4" s="3"/>
    </row>
    <row r="5" spans="1:4" ht="25.5" thickBot="1" thickTop="1">
      <c r="A5" s="4" t="s">
        <v>3</v>
      </c>
      <c r="B5" s="5" t="s">
        <v>4</v>
      </c>
      <c r="C5" s="5" t="s">
        <v>5</v>
      </c>
      <c r="D5" s="5" t="s">
        <v>6</v>
      </c>
    </row>
    <row r="6" spans="1:4" ht="24.75" thickTop="1">
      <c r="A6" s="6" t="s">
        <v>7</v>
      </c>
      <c r="B6" s="7">
        <v>110100</v>
      </c>
      <c r="C6" s="8">
        <v>0</v>
      </c>
      <c r="D6" s="8"/>
    </row>
    <row r="7" spans="1:11" ht="24">
      <c r="A7" s="9" t="s">
        <v>8</v>
      </c>
      <c r="B7" s="7">
        <v>110201</v>
      </c>
      <c r="C7" s="8">
        <v>19863373.21</v>
      </c>
      <c r="D7" s="8"/>
      <c r="J7" s="10"/>
      <c r="K7" s="10"/>
    </row>
    <row r="8" spans="1:11" ht="24">
      <c r="A8" s="9" t="s">
        <v>9</v>
      </c>
      <c r="B8" s="7">
        <v>110201</v>
      </c>
      <c r="C8" s="8">
        <v>0</v>
      </c>
      <c r="D8" s="8"/>
      <c r="J8" s="10"/>
      <c r="K8" s="10"/>
    </row>
    <row r="9" spans="1:11" ht="24" hidden="1">
      <c r="A9" s="9" t="s">
        <v>10</v>
      </c>
      <c r="B9" s="7" t="s">
        <v>11</v>
      </c>
      <c r="C9" s="8">
        <v>0</v>
      </c>
      <c r="D9" s="8"/>
      <c r="J9" s="10"/>
      <c r="K9" s="10"/>
    </row>
    <row r="10" spans="1:11" ht="24">
      <c r="A10" s="9" t="s">
        <v>12</v>
      </c>
      <c r="B10" s="7">
        <v>110202</v>
      </c>
      <c r="C10" s="8">
        <v>5233791.25</v>
      </c>
      <c r="D10" s="8"/>
      <c r="J10" s="10"/>
      <c r="K10" s="10"/>
    </row>
    <row r="11" spans="1:11" ht="24">
      <c r="A11" s="9" t="s">
        <v>13</v>
      </c>
      <c r="B11" s="7">
        <v>110201</v>
      </c>
      <c r="C11" s="8">
        <v>17380.46</v>
      </c>
      <c r="D11" s="8"/>
      <c r="J11" s="10"/>
      <c r="K11" s="10"/>
    </row>
    <row r="12" spans="1:11" ht="24">
      <c r="A12" s="9" t="s">
        <v>14</v>
      </c>
      <c r="B12" s="7">
        <v>110201</v>
      </c>
      <c r="C12" s="8">
        <v>40024.61</v>
      </c>
      <c r="D12" s="8"/>
      <c r="J12" s="10"/>
      <c r="K12" s="10"/>
    </row>
    <row r="13" spans="1:11" ht="24">
      <c r="A13" s="9" t="s">
        <v>15</v>
      </c>
      <c r="B13" s="7">
        <v>110201</v>
      </c>
      <c r="C13" s="8">
        <v>15333.61</v>
      </c>
      <c r="D13" s="8"/>
      <c r="J13" s="10"/>
      <c r="K13" s="10"/>
    </row>
    <row r="14" spans="1:11" ht="24">
      <c r="A14" s="9" t="s">
        <v>16</v>
      </c>
      <c r="B14" s="7">
        <v>110202</v>
      </c>
      <c r="C14" s="8">
        <v>4519734.48</v>
      </c>
      <c r="D14" s="8"/>
      <c r="E14" s="10"/>
      <c r="F14" s="10"/>
      <c r="J14" s="10"/>
      <c r="K14" s="10"/>
    </row>
    <row r="15" spans="1:11" ht="24">
      <c r="A15" s="9" t="s">
        <v>17</v>
      </c>
      <c r="B15" s="7">
        <v>110201</v>
      </c>
      <c r="C15" s="8">
        <v>6131274.81</v>
      </c>
      <c r="D15" s="8"/>
      <c r="F15" s="10"/>
      <c r="J15" s="10"/>
      <c r="K15" s="10"/>
    </row>
    <row r="16" spans="1:16" ht="24">
      <c r="A16" s="9" t="s">
        <v>18</v>
      </c>
      <c r="B16" s="7">
        <v>110605</v>
      </c>
      <c r="C16" s="8">
        <f>26540+37760-8640-8260-2870-2870-2870-9640</f>
        <v>29150</v>
      </c>
      <c r="D16" s="8"/>
      <c r="J16" s="10"/>
      <c r="K16" s="10"/>
      <c r="P16" s="1" t="s">
        <v>19</v>
      </c>
    </row>
    <row r="17" spans="1:11" ht="24">
      <c r="A17" s="9" t="s">
        <v>20</v>
      </c>
      <c r="B17" s="7">
        <v>110606</v>
      </c>
      <c r="C17" s="8">
        <f>291715.34+75420-2000-90960-205320.34</f>
        <v>68855.00000000003</v>
      </c>
      <c r="D17" s="8"/>
      <c r="J17" s="10"/>
      <c r="K17" s="10"/>
    </row>
    <row r="18" spans="1:11" ht="24">
      <c r="A18" s="9" t="s">
        <v>21</v>
      </c>
      <c r="B18" s="11">
        <v>110601</v>
      </c>
      <c r="C18" s="8">
        <f>470744-120825.33-120825.33-120825.33</f>
        <v>108268.00999999997</v>
      </c>
      <c r="D18" s="8"/>
      <c r="J18" s="10"/>
      <c r="K18" s="10"/>
    </row>
    <row r="19" spans="1:11" ht="24">
      <c r="A19" s="9" t="s">
        <v>22</v>
      </c>
      <c r="B19" s="11">
        <v>110602</v>
      </c>
      <c r="C19" s="8">
        <f>43909.6-78.95</f>
        <v>43830.65</v>
      </c>
      <c r="D19" s="8"/>
      <c r="J19" s="10"/>
      <c r="K19" s="10"/>
    </row>
    <row r="20" spans="1:11" ht="24">
      <c r="A20" s="12" t="s">
        <v>23</v>
      </c>
      <c r="B20" s="11" t="s">
        <v>24</v>
      </c>
      <c r="C20" s="8">
        <f>233158+32422+24422+9501+16766+25580+17540+17578+9500+1035</f>
        <v>387502</v>
      </c>
      <c r="D20" s="8"/>
      <c r="E20" s="2"/>
      <c r="F20" s="2"/>
      <c r="H20" s="13"/>
      <c r="I20" s="13"/>
      <c r="J20" s="10"/>
      <c r="K20" s="10"/>
    </row>
    <row r="21" spans="1:11" ht="24">
      <c r="A21" s="12" t="s">
        <v>25</v>
      </c>
      <c r="B21" s="14" t="s">
        <v>26</v>
      </c>
      <c r="C21" s="2">
        <f>41744.53+268045.57+218720+218720+218720</f>
        <v>965950.1</v>
      </c>
      <c r="D21" s="8"/>
      <c r="E21" s="2"/>
      <c r="F21" s="2"/>
      <c r="H21" s="13"/>
      <c r="I21" s="13"/>
      <c r="J21" s="10"/>
      <c r="K21" s="10"/>
    </row>
    <row r="22" spans="1:11" ht="24">
      <c r="A22" s="9" t="s">
        <v>27</v>
      </c>
      <c r="B22" s="14" t="s">
        <v>28</v>
      </c>
      <c r="C22" s="2">
        <f>2617876.99+374066.45+381730</f>
        <v>3373673.4400000004</v>
      </c>
      <c r="D22" s="8"/>
      <c r="E22" s="2"/>
      <c r="F22" s="2"/>
      <c r="H22" s="13"/>
      <c r="I22" s="13"/>
      <c r="J22" s="10"/>
      <c r="K22" s="10"/>
    </row>
    <row r="23" spans="1:11" ht="24">
      <c r="A23" s="15" t="s">
        <v>29</v>
      </c>
      <c r="B23" s="14" t="s">
        <v>30</v>
      </c>
      <c r="C23" s="2">
        <f>110830+16207+32946</f>
        <v>159983</v>
      </c>
      <c r="D23" s="8"/>
      <c r="E23" s="2"/>
      <c r="F23" s="2"/>
      <c r="H23" s="13"/>
      <c r="I23" s="13"/>
      <c r="J23" s="10"/>
      <c r="K23" s="10"/>
    </row>
    <row r="24" spans="1:11" ht="24">
      <c r="A24" s="15" t="s">
        <v>31</v>
      </c>
      <c r="B24" s="14" t="s">
        <v>32</v>
      </c>
      <c r="C24" s="2">
        <f>1605751.41+687240+76278.59+8640+8260+2870+2870+2870+9640</f>
        <v>2404420</v>
      </c>
      <c r="D24" s="8"/>
      <c r="E24" s="2"/>
      <c r="F24" s="2"/>
      <c r="H24" s="13"/>
      <c r="I24" s="13"/>
      <c r="J24" s="10"/>
      <c r="K24" s="10"/>
    </row>
    <row r="25" spans="1:11" ht="24">
      <c r="A25" s="15" t="s">
        <v>33</v>
      </c>
      <c r="B25" s="14" t="s">
        <v>34</v>
      </c>
      <c r="C25" s="2">
        <f>415227+164161.55+169559</f>
        <v>748947.55</v>
      </c>
      <c r="D25" s="8"/>
      <c r="E25" s="2"/>
      <c r="F25" s="2"/>
      <c r="H25" s="13"/>
      <c r="I25" s="13"/>
      <c r="J25" s="10"/>
      <c r="K25" s="10"/>
    </row>
    <row r="26" spans="1:7" ht="24">
      <c r="A26" s="15" t="s">
        <v>35</v>
      </c>
      <c r="B26" s="14" t="s">
        <v>36</v>
      </c>
      <c r="C26" s="8">
        <f>188818.84+38451.93+71488.72</f>
        <v>298759.49</v>
      </c>
      <c r="D26" s="8"/>
      <c r="G26" s="16"/>
    </row>
    <row r="27" spans="1:7" ht="24">
      <c r="A27" s="15" t="s">
        <v>37</v>
      </c>
      <c r="B27" s="14" t="s">
        <v>38</v>
      </c>
      <c r="C27" s="8">
        <f>70100+7200</f>
        <v>77300</v>
      </c>
      <c r="D27" s="8"/>
      <c r="G27" s="16"/>
    </row>
    <row r="28" spans="1:7" ht="24">
      <c r="A28" s="15" t="s">
        <v>39</v>
      </c>
      <c r="B28" s="14" t="s">
        <v>40</v>
      </c>
      <c r="C28" s="8">
        <v>2724500</v>
      </c>
      <c r="D28" s="8"/>
      <c r="G28" s="16"/>
    </row>
    <row r="29" spans="1:7" ht="24">
      <c r="A29" s="15" t="s">
        <v>41</v>
      </c>
      <c r="B29" s="14" t="s">
        <v>42</v>
      </c>
      <c r="C29" s="8">
        <f>642200+130000</f>
        <v>772200</v>
      </c>
      <c r="D29" s="8"/>
      <c r="G29" s="16"/>
    </row>
    <row r="30" spans="1:7" ht="24">
      <c r="A30" s="17" t="s">
        <v>43</v>
      </c>
      <c r="B30" s="11">
        <v>210400</v>
      </c>
      <c r="C30" s="8"/>
      <c r="D30" s="8">
        <v>159038.7</v>
      </c>
      <c r="G30" s="16"/>
    </row>
    <row r="31" spans="1:7" ht="24">
      <c r="A31" s="9" t="s">
        <v>44</v>
      </c>
      <c r="B31" s="7">
        <v>300000</v>
      </c>
      <c r="C31" s="8"/>
      <c r="D31" s="8">
        <f>9976714.4-700000+400-562900+8358.06</f>
        <v>8722572.46</v>
      </c>
      <c r="G31" s="16"/>
    </row>
    <row r="32" spans="1:4" ht="24">
      <c r="A32" s="9" t="s">
        <v>45</v>
      </c>
      <c r="B32" s="7">
        <v>320000</v>
      </c>
      <c r="C32" s="8"/>
      <c r="D32" s="8">
        <v>7068781.37</v>
      </c>
    </row>
    <row r="33" spans="1:4" ht="24">
      <c r="A33" s="9"/>
      <c r="B33" s="7"/>
      <c r="C33" s="8"/>
      <c r="D33" s="8"/>
    </row>
    <row r="34" spans="1:6" ht="24">
      <c r="A34" s="18" t="s">
        <v>46</v>
      </c>
      <c r="B34" s="19"/>
      <c r="C34" s="20">
        <f>SUM(C6:C29)</f>
        <v>47984251.669999994</v>
      </c>
      <c r="D34" s="20">
        <f>SUM(D30:D33)</f>
        <v>15950392.530000001</v>
      </c>
      <c r="F34" s="10"/>
    </row>
    <row r="35" spans="1:4" ht="24">
      <c r="A35" s="21"/>
      <c r="B35" s="22"/>
      <c r="C35" s="23"/>
      <c r="D35" s="23"/>
    </row>
    <row r="36" spans="1:4" ht="24">
      <c r="A36" s="24"/>
      <c r="B36" s="22"/>
      <c r="C36" s="23"/>
      <c r="D36" s="23"/>
    </row>
    <row r="37" spans="1:4" ht="24">
      <c r="A37" s="24"/>
      <c r="B37" s="22"/>
      <c r="C37" s="23"/>
      <c r="D37" s="23"/>
    </row>
    <row r="38" spans="1:4" ht="24.75" thickBot="1">
      <c r="A38" s="24"/>
      <c r="B38" s="22"/>
      <c r="C38" s="23"/>
      <c r="D38" s="23"/>
    </row>
    <row r="39" spans="1:4" ht="25.5" thickBot="1" thickTop="1">
      <c r="A39" s="25" t="s">
        <v>3</v>
      </c>
      <c r="B39" s="26" t="s">
        <v>4</v>
      </c>
      <c r="C39" s="26" t="s">
        <v>5</v>
      </c>
      <c r="D39" s="26" t="s">
        <v>6</v>
      </c>
    </row>
    <row r="40" spans="1:4" ht="24.75" thickTop="1">
      <c r="A40" s="9" t="s">
        <v>47</v>
      </c>
      <c r="B40" s="27"/>
      <c r="C40" s="28">
        <f>C34</f>
        <v>47984251.669999994</v>
      </c>
      <c r="D40" s="28">
        <f>D34</f>
        <v>15950392.530000001</v>
      </c>
    </row>
    <row r="41" spans="1:4" ht="24">
      <c r="A41" s="9" t="s">
        <v>48</v>
      </c>
      <c r="B41" s="7">
        <v>400000</v>
      </c>
      <c r="C41" s="8"/>
      <c r="D41" s="8">
        <f>9607423.45+11072279.53+2107257.91+3740007.6+2323329.06</f>
        <v>28850297.549999997</v>
      </c>
    </row>
    <row r="42" spans="1:4" ht="24">
      <c r="A42" s="9" t="s">
        <v>49</v>
      </c>
      <c r="B42" s="7">
        <v>441002</v>
      </c>
      <c r="C42" s="8"/>
      <c r="D42" s="8">
        <v>277000</v>
      </c>
    </row>
    <row r="43" spans="1:4" ht="24">
      <c r="A43" s="9" t="s">
        <v>50</v>
      </c>
      <c r="B43" s="7">
        <v>441002</v>
      </c>
      <c r="C43" s="8"/>
      <c r="D43" s="8">
        <v>2029800</v>
      </c>
    </row>
    <row r="44" spans="1:4" ht="24">
      <c r="A44" s="9" t="s">
        <v>51</v>
      </c>
      <c r="B44" s="7">
        <v>441002</v>
      </c>
      <c r="C44" s="8"/>
      <c r="D44" s="8">
        <v>20426</v>
      </c>
    </row>
    <row r="45" spans="1:4" ht="24">
      <c r="A45" s="9" t="s">
        <v>52</v>
      </c>
      <c r="B45" s="7">
        <v>441002</v>
      </c>
      <c r="C45" s="8"/>
      <c r="D45" s="8">
        <v>10000</v>
      </c>
    </row>
    <row r="46" spans="1:5" ht="24">
      <c r="A46" s="9" t="s">
        <v>53</v>
      </c>
      <c r="B46" s="7">
        <v>230100</v>
      </c>
      <c r="C46" s="8"/>
      <c r="D46" s="8">
        <v>846335.59</v>
      </c>
      <c r="E46" s="1" t="s">
        <v>54</v>
      </c>
    </row>
    <row r="47" spans="1:4" ht="24">
      <c r="A47" s="9"/>
      <c r="B47" s="11"/>
      <c r="C47" s="8"/>
      <c r="D47" s="8"/>
    </row>
    <row r="48" spans="1:7" ht="24">
      <c r="A48" s="9"/>
      <c r="B48" s="11"/>
      <c r="C48" s="8"/>
      <c r="D48" s="8"/>
      <c r="E48" s="10"/>
      <c r="F48" s="10"/>
      <c r="G48" s="1"/>
    </row>
    <row r="49" spans="1:7" ht="24.75" thickBot="1">
      <c r="A49" s="29"/>
      <c r="B49" s="30"/>
      <c r="C49" s="31">
        <f>C40</f>
        <v>47984251.669999994</v>
      </c>
      <c r="D49" s="31">
        <f>SUM(D40:D46)</f>
        <v>47984251.67</v>
      </c>
      <c r="E49" s="10"/>
      <c r="F49" s="10"/>
      <c r="G49" s="1"/>
    </row>
    <row r="50" spans="1:6" ht="24.75" thickTop="1">
      <c r="A50" s="24"/>
      <c r="B50" s="32"/>
      <c r="C50" s="23"/>
      <c r="D50" s="23"/>
      <c r="E50" s="10"/>
      <c r="F50" s="10"/>
    </row>
    <row r="51" spans="1:4" ht="24">
      <c r="A51" s="24"/>
      <c r="B51" s="32"/>
      <c r="C51" s="23"/>
      <c r="D51" s="23"/>
    </row>
    <row r="52" spans="1:4" ht="24">
      <c r="A52" s="1" t="s">
        <v>55</v>
      </c>
      <c r="B52" s="88" t="s">
        <v>56</v>
      </c>
      <c r="C52" s="88"/>
      <c r="D52" s="88"/>
    </row>
    <row r="55" spans="1:4" ht="24">
      <c r="A55" s="1" t="s">
        <v>57</v>
      </c>
      <c r="B55" s="88" t="s">
        <v>58</v>
      </c>
      <c r="C55" s="88"/>
      <c r="D55" s="88"/>
    </row>
    <row r="56" spans="1:4" ht="24">
      <c r="A56" s="1" t="s">
        <v>59</v>
      </c>
      <c r="B56" s="88" t="s">
        <v>60</v>
      </c>
      <c r="C56" s="88"/>
      <c r="D56" s="88"/>
    </row>
  </sheetData>
  <sheetProtection/>
  <mergeCells count="6">
    <mergeCell ref="B55:D55"/>
    <mergeCell ref="B56:D56"/>
    <mergeCell ref="A1:D1"/>
    <mergeCell ref="A2:D2"/>
    <mergeCell ref="A3:D3"/>
    <mergeCell ref="B52:D52"/>
  </mergeCells>
  <printOptions/>
  <pageMargins left="0.47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D30">
      <selection activeCell="G41" sqref="G41:AM66"/>
    </sheetView>
  </sheetViews>
  <sheetFormatPr defaultColWidth="9.140625" defaultRowHeight="21.75" customHeight="1"/>
  <cols>
    <col min="1" max="1" width="17.28125" style="33" customWidth="1"/>
    <col min="2" max="2" width="17.140625" style="33" customWidth="1"/>
    <col min="3" max="3" width="42.28125" style="33" customWidth="1"/>
    <col min="4" max="4" width="8.57421875" style="33" customWidth="1"/>
    <col min="5" max="5" width="21.140625" style="33" customWidth="1"/>
    <col min="6" max="6" width="13.8515625" style="33" customWidth="1"/>
    <col min="7" max="7" width="15.28125" style="33" customWidth="1"/>
    <col min="8" max="8" width="15.28125" style="33" bestFit="1" customWidth="1"/>
    <col min="9" max="9" width="15.7109375" style="33" customWidth="1"/>
    <col min="10" max="10" width="15.28125" style="33" bestFit="1" customWidth="1"/>
    <col min="11" max="11" width="15.28125" style="33" customWidth="1"/>
    <col min="12" max="12" width="15.28125" style="33" bestFit="1" customWidth="1"/>
    <col min="13" max="13" width="12.421875" style="33" bestFit="1" customWidth="1"/>
    <col min="14" max="14" width="13.421875" style="33" customWidth="1"/>
    <col min="15" max="15" width="13.421875" style="33" bestFit="1" customWidth="1"/>
    <col min="16" max="16" width="10.00390625" style="33" customWidth="1"/>
    <col min="17" max="17" width="12.421875" style="33" bestFit="1" customWidth="1"/>
    <col min="18" max="18" width="14.140625" style="33" bestFit="1" customWidth="1"/>
    <col min="19" max="19" width="15.28125" style="33" bestFit="1" customWidth="1"/>
    <col min="20" max="16384" width="9.140625" style="33" customWidth="1"/>
  </cols>
  <sheetData>
    <row r="1" spans="1:5" ht="21.75" customHeight="1">
      <c r="A1" s="103" t="s">
        <v>61</v>
      </c>
      <c r="B1" s="104"/>
      <c r="C1" s="104"/>
      <c r="D1" s="103" t="s">
        <v>62</v>
      </c>
      <c r="E1" s="103"/>
    </row>
    <row r="2" ht="21.75" customHeight="1">
      <c r="A2" s="34" t="s">
        <v>63</v>
      </c>
    </row>
    <row r="3" spans="1:6" ht="21.75" customHeight="1">
      <c r="A3" s="105" t="s">
        <v>64</v>
      </c>
      <c r="B3" s="106"/>
      <c r="C3" s="106"/>
      <c r="D3" s="106"/>
      <c r="E3" s="106"/>
      <c r="F3" s="35"/>
    </row>
    <row r="4" spans="4:6" ht="21.75" customHeight="1" thickBot="1">
      <c r="D4" s="107" t="s">
        <v>65</v>
      </c>
      <c r="E4" s="107"/>
      <c r="F4" s="36"/>
    </row>
    <row r="5" spans="1:5" ht="21.75" customHeight="1" thickTop="1">
      <c r="A5" s="92" t="s">
        <v>66</v>
      </c>
      <c r="B5" s="93"/>
      <c r="C5" s="94" t="s">
        <v>3</v>
      </c>
      <c r="D5" s="97" t="s">
        <v>4</v>
      </c>
      <c r="E5" s="37" t="s">
        <v>67</v>
      </c>
    </row>
    <row r="6" spans="1:5" ht="21.75" customHeight="1">
      <c r="A6" s="38" t="s">
        <v>68</v>
      </c>
      <c r="B6" s="38" t="s">
        <v>69</v>
      </c>
      <c r="C6" s="95"/>
      <c r="D6" s="98"/>
      <c r="E6" s="39" t="s">
        <v>69</v>
      </c>
    </row>
    <row r="7" spans="1:5" ht="21.75" customHeight="1" thickBot="1">
      <c r="A7" s="40" t="s">
        <v>70</v>
      </c>
      <c r="B7" s="40" t="s">
        <v>70</v>
      </c>
      <c r="C7" s="96"/>
      <c r="D7" s="99"/>
      <c r="E7" s="41" t="s">
        <v>70</v>
      </c>
    </row>
    <row r="8" spans="1:5" ht="21.75" customHeight="1" thickTop="1">
      <c r="A8" s="42"/>
      <c r="B8" s="43">
        <v>20689566.910000004</v>
      </c>
      <c r="C8" s="44" t="s">
        <v>71</v>
      </c>
      <c r="D8" s="44"/>
      <c r="E8" s="43">
        <v>38156539.04</v>
      </c>
    </row>
    <row r="9" spans="1:5" ht="21.75" customHeight="1">
      <c r="A9" s="45"/>
      <c r="B9" s="45"/>
      <c r="C9" s="46" t="s">
        <v>128</v>
      </c>
      <c r="D9" s="47"/>
      <c r="E9" s="45"/>
    </row>
    <row r="10" spans="1:7" ht="21.75" customHeight="1">
      <c r="A10" s="45">
        <v>2105000</v>
      </c>
      <c r="B10" s="45">
        <f>815744.55+591492.24+579309.94+221686.12</f>
        <v>2208232.85</v>
      </c>
      <c r="C10" s="47" t="s">
        <v>72</v>
      </c>
      <c r="D10" s="48" t="s">
        <v>73</v>
      </c>
      <c r="E10" s="45">
        <v>221686.12</v>
      </c>
      <c r="G10" s="49"/>
    </row>
    <row r="11" spans="1:7" ht="21.75" customHeight="1">
      <c r="A11" s="45">
        <v>378000</v>
      </c>
      <c r="B11" s="45">
        <f>198984+21926+33444+17482</f>
        <v>271836</v>
      </c>
      <c r="C11" s="47" t="s">
        <v>74</v>
      </c>
      <c r="D11" s="48" t="s">
        <v>75</v>
      </c>
      <c r="E11" s="45">
        <v>17482</v>
      </c>
      <c r="G11" s="49"/>
    </row>
    <row r="12" spans="1:7" ht="21.75" customHeight="1">
      <c r="A12" s="45">
        <v>150000</v>
      </c>
      <c r="B12" s="45">
        <f>80562.71+36267.57+186662.58</f>
        <v>303492.86</v>
      </c>
      <c r="C12" s="47" t="s">
        <v>76</v>
      </c>
      <c r="D12" s="48" t="s">
        <v>77</v>
      </c>
      <c r="E12" s="45">
        <v>186662.58</v>
      </c>
      <c r="G12" s="49"/>
    </row>
    <row r="13" spans="1:7" ht="21.75" customHeight="1">
      <c r="A13" s="45">
        <v>180000</v>
      </c>
      <c r="B13" s="45">
        <f>102440+880+29550+16275</f>
        <v>149145</v>
      </c>
      <c r="C13" s="47" t="s">
        <v>78</v>
      </c>
      <c r="D13" s="48" t="s">
        <v>79</v>
      </c>
      <c r="E13" s="45">
        <v>16275</v>
      </c>
      <c r="G13" s="49"/>
    </row>
    <row r="14" spans="1:7" ht="21.75" customHeight="1">
      <c r="A14" s="45">
        <v>255000</v>
      </c>
      <c r="B14" s="45">
        <f>117310.06+59572.53+10340+28320</f>
        <v>215542.59</v>
      </c>
      <c r="C14" s="47" t="s">
        <v>80</v>
      </c>
      <c r="D14" s="48" t="s">
        <v>81</v>
      </c>
      <c r="E14" s="45">
        <v>28320</v>
      </c>
      <c r="G14" s="49"/>
    </row>
    <row r="15" spans="1:7" ht="21.75" customHeight="1">
      <c r="A15" s="45">
        <v>10000</v>
      </c>
      <c r="B15" s="45">
        <v>0</v>
      </c>
      <c r="C15" s="47" t="s">
        <v>82</v>
      </c>
      <c r="D15" s="48" t="s">
        <v>83</v>
      </c>
      <c r="E15" s="45">
        <v>0</v>
      </c>
      <c r="G15" s="49"/>
    </row>
    <row r="16" spans="1:7" ht="21.75" customHeight="1">
      <c r="A16" s="45">
        <v>18706000</v>
      </c>
      <c r="B16" s="45">
        <f>7894136.66+1397119.57+3087363.66+1852903.36</f>
        <v>14231523.25</v>
      </c>
      <c r="C16" s="47" t="s">
        <v>84</v>
      </c>
      <c r="D16" s="48" t="s">
        <v>85</v>
      </c>
      <c r="E16" s="45">
        <v>1852903.36</v>
      </c>
      <c r="G16" s="49"/>
    </row>
    <row r="17" spans="1:7" ht="21.75" customHeight="1">
      <c r="A17" s="45">
        <v>12000000</v>
      </c>
      <c r="B17" s="45">
        <v>11470525</v>
      </c>
      <c r="C17" s="47" t="s">
        <v>86</v>
      </c>
      <c r="D17" s="48" t="s">
        <v>87</v>
      </c>
      <c r="E17" s="45">
        <v>0</v>
      </c>
      <c r="G17" s="49"/>
    </row>
    <row r="18" spans="1:7" ht="21.75" customHeight="1" thickBot="1">
      <c r="A18" s="50">
        <f>SUM(A10:A17)</f>
        <v>33784000</v>
      </c>
      <c r="B18" s="50">
        <f>SUM(B10:B17)</f>
        <v>28850297.55</v>
      </c>
      <c r="C18" s="47"/>
      <c r="D18" s="48"/>
      <c r="E18" s="50">
        <f>SUM(E10:E17)</f>
        <v>2323329.06</v>
      </c>
      <c r="G18" s="49"/>
    </row>
    <row r="19" spans="1:7" ht="21.75" customHeight="1" thickTop="1">
      <c r="A19" s="49"/>
      <c r="B19" s="45">
        <f>120825.33+120825.33+120825.33</f>
        <v>362475.99</v>
      </c>
      <c r="C19" s="47" t="s">
        <v>88</v>
      </c>
      <c r="D19" s="48" t="s">
        <v>89</v>
      </c>
      <c r="E19" s="45">
        <v>0</v>
      </c>
      <c r="G19" s="49"/>
    </row>
    <row r="20" spans="1:7" ht="21.75" customHeight="1">
      <c r="A20" s="49"/>
      <c r="B20" s="45">
        <v>78.95</v>
      </c>
      <c r="C20" s="47" t="s">
        <v>22</v>
      </c>
      <c r="D20" s="48" t="s">
        <v>90</v>
      </c>
      <c r="E20" s="45">
        <v>0</v>
      </c>
      <c r="G20" s="49"/>
    </row>
    <row r="21" spans="1:7" ht="21.75" customHeight="1">
      <c r="A21" s="49"/>
      <c r="B21" s="45">
        <f>1680+2150+2000</f>
        <v>5830</v>
      </c>
      <c r="C21" s="47" t="s">
        <v>18</v>
      </c>
      <c r="D21" s="48" t="s">
        <v>91</v>
      </c>
      <c r="E21" s="45">
        <v>0</v>
      </c>
      <c r="G21" s="49"/>
    </row>
    <row r="22" spans="1:7" ht="21.75" customHeight="1">
      <c r="A22" s="49"/>
      <c r="B22" s="45">
        <f>2000+5600+2000</f>
        <v>9600</v>
      </c>
      <c r="C22" s="47" t="s">
        <v>20</v>
      </c>
      <c r="D22" s="48" t="s">
        <v>92</v>
      </c>
      <c r="E22" s="45">
        <v>2000</v>
      </c>
      <c r="G22" s="49"/>
    </row>
    <row r="23" spans="1:5" ht="21.75" customHeight="1">
      <c r="A23" s="49"/>
      <c r="B23" s="45">
        <f>196363+98426.07+110600.6</f>
        <v>405389.67000000004</v>
      </c>
      <c r="C23" s="47" t="s">
        <v>93</v>
      </c>
      <c r="D23" s="48" t="s">
        <v>94</v>
      </c>
      <c r="E23" s="45">
        <v>110600.6</v>
      </c>
    </row>
    <row r="24" spans="1:5" ht="21.75" customHeight="1">
      <c r="A24" s="49"/>
      <c r="B24" s="45">
        <v>400</v>
      </c>
      <c r="C24" s="47" t="s">
        <v>95</v>
      </c>
      <c r="D24" s="48" t="s">
        <v>96</v>
      </c>
      <c r="E24" s="45">
        <v>0</v>
      </c>
    </row>
    <row r="25" spans="1:5" ht="21.75" customHeight="1">
      <c r="A25" s="49"/>
      <c r="B25" s="45">
        <v>8358.06</v>
      </c>
      <c r="C25" s="47" t="s">
        <v>97</v>
      </c>
      <c r="D25" s="48" t="s">
        <v>96</v>
      </c>
      <c r="E25" s="45">
        <v>0</v>
      </c>
    </row>
    <row r="26" spans="1:5" ht="21.75" customHeight="1">
      <c r="A26" s="49"/>
      <c r="B26" s="45">
        <f>180000+180000+680000</f>
        <v>1040000</v>
      </c>
      <c r="C26" s="47" t="s">
        <v>98</v>
      </c>
      <c r="D26" s="48" t="s">
        <v>99</v>
      </c>
      <c r="E26" s="45">
        <v>0</v>
      </c>
    </row>
    <row r="27" spans="1:5" ht="21.75" customHeight="1">
      <c r="A27" s="49"/>
      <c r="B27" s="45">
        <f>2029500+245200+491900+5900+7295100+3000</f>
        <v>10070600</v>
      </c>
      <c r="C27" s="47" t="s">
        <v>100</v>
      </c>
      <c r="D27" s="48" t="s">
        <v>99</v>
      </c>
      <c r="E27" s="45">
        <v>0</v>
      </c>
    </row>
    <row r="28" spans="1:5" ht="21.75" customHeight="1">
      <c r="A28" s="49"/>
      <c r="B28" s="45">
        <f>237636+108381.8+296280.34</f>
        <v>642298.14</v>
      </c>
      <c r="C28" s="47" t="s">
        <v>101</v>
      </c>
      <c r="D28" s="48" t="s">
        <v>99</v>
      </c>
      <c r="E28" s="45">
        <v>0</v>
      </c>
    </row>
    <row r="29" spans="1:5" ht="21.75" customHeight="1">
      <c r="A29" s="49"/>
      <c r="B29" s="45">
        <v>10000</v>
      </c>
      <c r="C29" s="47" t="s">
        <v>102</v>
      </c>
      <c r="D29" s="48" t="s">
        <v>103</v>
      </c>
      <c r="E29" s="45">
        <v>0</v>
      </c>
    </row>
    <row r="30" spans="1:5" ht="21.75" customHeight="1">
      <c r="A30" s="51"/>
      <c r="B30" s="45">
        <v>0</v>
      </c>
      <c r="C30" s="47"/>
      <c r="D30" s="48"/>
      <c r="E30" s="45">
        <v>0</v>
      </c>
    </row>
    <row r="31" spans="1:5" ht="21.75" customHeight="1">
      <c r="A31" s="51"/>
      <c r="B31" s="52">
        <f>SUM(B19:B30)</f>
        <v>12555030.81</v>
      </c>
      <c r="C31" s="53"/>
      <c r="D31" s="54"/>
      <c r="E31" s="52">
        <f>SUM(E19:E30)</f>
        <v>112600.6</v>
      </c>
    </row>
    <row r="32" spans="1:7" ht="21.75" customHeight="1" thickBot="1">
      <c r="A32" s="51"/>
      <c r="B32" s="50">
        <f>B18+B31</f>
        <v>41405328.36</v>
      </c>
      <c r="C32" s="55" t="s">
        <v>104</v>
      </c>
      <c r="D32" s="56"/>
      <c r="E32" s="50">
        <f>E18+E31</f>
        <v>2435929.66</v>
      </c>
      <c r="G32" s="51"/>
    </row>
    <row r="33" spans="1:5" ht="21.75" customHeight="1" thickTop="1">
      <c r="A33" s="51"/>
      <c r="B33" s="49"/>
      <c r="C33" s="57"/>
      <c r="D33" s="56"/>
      <c r="E33" s="49"/>
    </row>
    <row r="34" spans="1:5" ht="21.75" customHeight="1">
      <c r="A34" s="51"/>
      <c r="B34" s="49"/>
      <c r="C34" s="57"/>
      <c r="D34" s="56"/>
      <c r="E34" s="49"/>
    </row>
    <row r="35" spans="1:5" ht="21.75" customHeight="1">
      <c r="A35" s="51"/>
      <c r="B35" s="49"/>
      <c r="C35" s="57"/>
      <c r="D35" s="56"/>
      <c r="E35" s="49"/>
    </row>
    <row r="36" spans="1:5" ht="21.75" customHeight="1">
      <c r="A36" s="51"/>
      <c r="B36" s="49"/>
      <c r="C36" s="57"/>
      <c r="D36" s="56"/>
      <c r="E36" s="49"/>
    </row>
    <row r="37" spans="1:5" ht="21.75" customHeight="1">
      <c r="A37" s="51"/>
      <c r="B37" s="49"/>
      <c r="C37" s="57"/>
      <c r="D37" s="56"/>
      <c r="E37" s="49"/>
    </row>
    <row r="38" spans="1:5" ht="21.75" customHeight="1">
      <c r="A38" s="51"/>
      <c r="B38" s="49"/>
      <c r="C38" s="57"/>
      <c r="D38" s="56"/>
      <c r="E38" s="49"/>
    </row>
    <row r="39" spans="1:5" ht="21.75" customHeight="1">
      <c r="A39" s="51"/>
      <c r="B39" s="49"/>
      <c r="C39" s="57"/>
      <c r="D39" s="56"/>
      <c r="E39" s="49"/>
    </row>
    <row r="40" spans="1:5" ht="21.75" customHeight="1">
      <c r="A40" s="51"/>
      <c r="B40" s="49"/>
      <c r="C40" s="57"/>
      <c r="D40" s="56"/>
      <c r="E40" s="49"/>
    </row>
    <row r="41" spans="1:5" ht="21.75" customHeight="1">
      <c r="A41" s="51"/>
      <c r="B41" s="49"/>
      <c r="C41" s="57"/>
      <c r="D41" s="56"/>
      <c r="E41" s="49"/>
    </row>
    <row r="42" spans="1:5" ht="21.75" customHeight="1" thickBot="1">
      <c r="A42" s="51"/>
      <c r="B42" s="49"/>
      <c r="C42" s="57"/>
      <c r="D42" s="56"/>
      <c r="E42" s="49"/>
    </row>
    <row r="43" spans="1:5" ht="21.75" customHeight="1" thickTop="1">
      <c r="A43" s="92" t="s">
        <v>66</v>
      </c>
      <c r="B43" s="93"/>
      <c r="C43" s="94" t="s">
        <v>3</v>
      </c>
      <c r="D43" s="100" t="s">
        <v>4</v>
      </c>
      <c r="E43" s="58" t="s">
        <v>67</v>
      </c>
    </row>
    <row r="44" spans="1:18" ht="21.75" customHeight="1">
      <c r="A44" s="38" t="s">
        <v>68</v>
      </c>
      <c r="B44" s="38" t="s">
        <v>69</v>
      </c>
      <c r="C44" s="95"/>
      <c r="D44" s="101"/>
      <c r="E44" s="59" t="s">
        <v>69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spans="1:18" ht="21.75" customHeight="1" thickBot="1">
      <c r="A45" s="40" t="s">
        <v>70</v>
      </c>
      <c r="B45" s="40" t="s">
        <v>70</v>
      </c>
      <c r="C45" s="96"/>
      <c r="D45" s="102"/>
      <c r="E45" s="60" t="s">
        <v>70</v>
      </c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1:7" ht="21.75" customHeight="1" thickTop="1">
      <c r="A46" s="42"/>
      <c r="B46" s="42"/>
      <c r="C46" s="61" t="s">
        <v>105</v>
      </c>
      <c r="D46" s="62"/>
      <c r="E46" s="42"/>
      <c r="G46" s="49"/>
    </row>
    <row r="47" spans="1:18" ht="21.75" customHeight="1">
      <c r="A47" s="45">
        <f>2944410-400000-50000-419450</f>
        <v>2074960</v>
      </c>
      <c r="B47" s="45">
        <f>341849+17540+17578+9500</f>
        <v>386467</v>
      </c>
      <c r="C47" s="47" t="s">
        <v>23</v>
      </c>
      <c r="D47" s="48" t="s">
        <v>24</v>
      </c>
      <c r="E47" s="45">
        <v>9500</v>
      </c>
      <c r="G47" s="49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21.75" customHeight="1">
      <c r="A48" s="45">
        <v>2516640</v>
      </c>
      <c r="B48" s="45">
        <f>309790.1+218720+218720+218720</f>
        <v>965950.1</v>
      </c>
      <c r="C48" s="47" t="s">
        <v>25</v>
      </c>
      <c r="D48" s="48" t="s">
        <v>26</v>
      </c>
      <c r="E48" s="45">
        <v>218720</v>
      </c>
      <c r="G48" s="49"/>
      <c r="H48" s="64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21.75" customHeight="1">
      <c r="A49" s="45">
        <v>7471610</v>
      </c>
      <c r="B49" s="45">
        <f>2244063.2+373813.79+374066.45+381730</f>
        <v>3373673.4400000004</v>
      </c>
      <c r="C49" s="47" t="s">
        <v>27</v>
      </c>
      <c r="D49" s="48" t="s">
        <v>28</v>
      </c>
      <c r="E49" s="45">
        <v>381730</v>
      </c>
      <c r="G49" s="49"/>
      <c r="H49" s="64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21.75" customHeight="1">
      <c r="A50" s="45">
        <f>669550+73000</f>
        <v>742550</v>
      </c>
      <c r="B50" s="45">
        <f>93980+4250+16207+32946</f>
        <v>147383</v>
      </c>
      <c r="C50" s="47" t="s">
        <v>29</v>
      </c>
      <c r="D50" s="48" t="s">
        <v>30</v>
      </c>
      <c r="E50" s="45">
        <v>32946</v>
      </c>
      <c r="G50" s="49"/>
      <c r="H50" s="64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21.75" customHeight="1">
      <c r="A51" s="45">
        <f>4833020+400000-40000</f>
        <v>5193020</v>
      </c>
      <c r="B51" s="45">
        <f>1304171.41+25850+687240+76278.59</f>
        <v>2093540</v>
      </c>
      <c r="C51" s="47" t="s">
        <v>31</v>
      </c>
      <c r="D51" s="48" t="s">
        <v>32</v>
      </c>
      <c r="E51" s="45">
        <v>76278.59</v>
      </c>
      <c r="G51" s="49"/>
      <c r="H51" s="64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21.75" customHeight="1">
      <c r="A52" s="45">
        <f>3104000+105000</f>
        <v>3209000</v>
      </c>
      <c r="B52" s="45">
        <f>406727+8500+164161.55+169559</f>
        <v>748947.55</v>
      </c>
      <c r="C52" s="47" t="s">
        <v>33</v>
      </c>
      <c r="D52" s="48" t="s">
        <v>34</v>
      </c>
      <c r="E52" s="45">
        <v>169559</v>
      </c>
      <c r="G52" s="49"/>
      <c r="H52" s="64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21.75" customHeight="1">
      <c r="A53" s="45">
        <f>472500+50000+80000</f>
        <v>602500</v>
      </c>
      <c r="B53" s="45">
        <f>166435.01+22383.83+38451.93+71488.72</f>
        <v>298759.49</v>
      </c>
      <c r="C53" s="47" t="s">
        <v>35</v>
      </c>
      <c r="D53" s="48" t="s">
        <v>36</v>
      </c>
      <c r="E53" s="45">
        <v>71488.72</v>
      </c>
      <c r="G53" s="49"/>
      <c r="H53" s="64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21.75" customHeight="1">
      <c r="A54" s="45">
        <v>343800</v>
      </c>
      <c r="B54" s="45">
        <f>70100+7200</f>
        <v>77300</v>
      </c>
      <c r="C54" s="47" t="s">
        <v>37</v>
      </c>
      <c r="D54" s="48" t="s">
        <v>38</v>
      </c>
      <c r="E54" s="45">
        <v>7200</v>
      </c>
      <c r="G54" s="49"/>
      <c r="H54" s="64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21.75" customHeight="1">
      <c r="A55" s="45">
        <v>9478200</v>
      </c>
      <c r="B55" s="45">
        <v>2724500</v>
      </c>
      <c r="C55" s="47" t="s">
        <v>39</v>
      </c>
      <c r="D55" s="48" t="s">
        <v>40</v>
      </c>
      <c r="E55" s="45">
        <v>2724500</v>
      </c>
      <c r="G55" s="65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ht="21.75" customHeight="1">
      <c r="A56" s="45">
        <v>30000</v>
      </c>
      <c r="B56" s="45"/>
      <c r="C56" s="47" t="s">
        <v>106</v>
      </c>
      <c r="D56" s="48" t="s">
        <v>107</v>
      </c>
      <c r="E56" s="45">
        <v>0</v>
      </c>
      <c r="G56" s="65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ht="21.75" customHeight="1">
      <c r="A57" s="45">
        <f>1920270+201450</f>
        <v>2121720</v>
      </c>
      <c r="B57" s="45">
        <f>642200+130000</f>
        <v>772200</v>
      </c>
      <c r="C57" s="47" t="s">
        <v>108</v>
      </c>
      <c r="D57" s="48" t="s">
        <v>109</v>
      </c>
      <c r="E57" s="45">
        <v>0</v>
      </c>
      <c r="G57" s="65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9" ht="21.75" customHeight="1" thickBot="1">
      <c r="A58" s="50">
        <f>SUM(A47:A57)</f>
        <v>33784000</v>
      </c>
      <c r="B58" s="50">
        <f>SUM(B47:B57)</f>
        <v>11588720.580000002</v>
      </c>
      <c r="C58" s="47"/>
      <c r="D58" s="48"/>
      <c r="E58" s="50">
        <f>SUM(E47:E57)</f>
        <v>3691922.31</v>
      </c>
      <c r="G58" s="65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21.75" customHeight="1" thickTop="1">
      <c r="A59" s="49"/>
      <c r="B59" s="45">
        <f>218260+75900+26540+37760</f>
        <v>358460</v>
      </c>
      <c r="C59" s="47" t="s">
        <v>18</v>
      </c>
      <c r="D59" s="48" t="s">
        <v>91</v>
      </c>
      <c r="E59" s="45">
        <v>37760</v>
      </c>
      <c r="G59" s="65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21.75" customHeight="1">
      <c r="A60" s="49"/>
      <c r="B60" s="45">
        <f>3432510.14+141636+80996+75420</f>
        <v>3730562.14</v>
      </c>
      <c r="C60" s="47" t="s">
        <v>20</v>
      </c>
      <c r="D60" s="48" t="s">
        <v>92</v>
      </c>
      <c r="E60" s="45">
        <v>75420</v>
      </c>
      <c r="G60" s="65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7" ht="21.75" customHeight="1">
      <c r="A61" s="49"/>
      <c r="B61" s="45">
        <v>2154515</v>
      </c>
      <c r="C61" s="47" t="s">
        <v>110</v>
      </c>
      <c r="D61" s="48" t="s">
        <v>111</v>
      </c>
      <c r="E61" s="45">
        <v>0</v>
      </c>
      <c r="G61" s="65"/>
    </row>
    <row r="62" spans="1:7" ht="21.75" customHeight="1">
      <c r="A62" s="49"/>
      <c r="B62" s="45">
        <f>1371986.8+29963.8+20.56+2253.96</f>
        <v>1404225.12</v>
      </c>
      <c r="C62" s="47" t="s">
        <v>112</v>
      </c>
      <c r="D62" s="48" t="s">
        <v>94</v>
      </c>
      <c r="E62" s="45">
        <v>2253.96</v>
      </c>
      <c r="G62" s="65"/>
    </row>
    <row r="63" spans="1:7" ht="21.75" customHeight="1">
      <c r="A63" s="51"/>
      <c r="B63" s="45">
        <v>1262900</v>
      </c>
      <c r="C63" s="47" t="s">
        <v>113</v>
      </c>
      <c r="D63" s="48" t="s">
        <v>96</v>
      </c>
      <c r="E63" s="45">
        <v>0</v>
      </c>
      <c r="G63" s="65"/>
    </row>
    <row r="64" spans="1:7" ht="21.75" customHeight="1">
      <c r="A64" s="51"/>
      <c r="B64" s="45">
        <f>426500+84000+84000+83500</f>
        <v>678000</v>
      </c>
      <c r="C64" s="47" t="s">
        <v>98</v>
      </c>
      <c r="D64" s="48" t="s">
        <v>99</v>
      </c>
      <c r="E64" s="45">
        <v>83500</v>
      </c>
      <c r="G64" s="65"/>
    </row>
    <row r="65" spans="1:7" ht="21.75" customHeight="1">
      <c r="A65" s="51"/>
      <c r="B65" s="45">
        <f>2446800+885200+883900+880700</f>
        <v>5096600</v>
      </c>
      <c r="C65" s="47" t="s">
        <v>114</v>
      </c>
      <c r="D65" s="48" t="s">
        <v>99</v>
      </c>
      <c r="E65" s="45">
        <v>880700</v>
      </c>
      <c r="G65" s="65"/>
    </row>
    <row r="66" spans="1:7" ht="21.75" customHeight="1">
      <c r="A66" s="51"/>
      <c r="B66" s="45">
        <v>0</v>
      </c>
      <c r="C66" s="53"/>
      <c r="D66" s="48"/>
      <c r="E66" s="45">
        <v>0</v>
      </c>
      <c r="G66" s="65"/>
    </row>
    <row r="67" spans="1:7" ht="21.75" customHeight="1">
      <c r="A67" s="51"/>
      <c r="B67" s="52">
        <f>SUM(B59:B66)</f>
        <v>14685262.260000002</v>
      </c>
      <c r="C67" s="53"/>
      <c r="D67" s="54"/>
      <c r="E67" s="52">
        <f>SUM(E59:E66)</f>
        <v>1079633.96</v>
      </c>
      <c r="G67" s="65"/>
    </row>
    <row r="68" spans="1:8" ht="21.75" customHeight="1">
      <c r="A68" s="51"/>
      <c r="B68" s="66">
        <f>B58+B67</f>
        <v>26273982.840000004</v>
      </c>
      <c r="C68" s="55" t="s">
        <v>115</v>
      </c>
      <c r="D68" s="65"/>
      <c r="E68" s="66">
        <f>E58+E67</f>
        <v>4771556.27</v>
      </c>
      <c r="G68" s="65"/>
      <c r="H68" s="51"/>
    </row>
    <row r="69" spans="1:5" ht="21.75" customHeight="1">
      <c r="A69" s="51"/>
      <c r="B69" s="45"/>
      <c r="C69" s="67" t="s">
        <v>116</v>
      </c>
      <c r="D69" s="65"/>
      <c r="E69" s="45"/>
    </row>
    <row r="70" spans="1:7" ht="21.75" customHeight="1">
      <c r="A70" s="51"/>
      <c r="B70" s="68">
        <f>B32-B68</f>
        <v>15131345.519999996</v>
      </c>
      <c r="C70" s="69" t="s">
        <v>129</v>
      </c>
      <c r="D70" s="65"/>
      <c r="E70" s="45">
        <f>E32-E68</f>
        <v>-2335626.6099999994</v>
      </c>
      <c r="G70" s="51"/>
    </row>
    <row r="71" spans="1:9" ht="21.75" customHeight="1">
      <c r="A71" s="51"/>
      <c r="B71" s="45"/>
      <c r="C71" s="67" t="s">
        <v>117</v>
      </c>
      <c r="D71" s="65"/>
      <c r="E71" s="45"/>
      <c r="G71" s="51"/>
      <c r="I71" s="51"/>
    </row>
    <row r="72" spans="1:11" ht="21.75" customHeight="1" thickBot="1">
      <c r="A72" s="51"/>
      <c r="B72" s="50">
        <f>B8+B70</f>
        <v>35820912.43</v>
      </c>
      <c r="C72" s="55" t="s">
        <v>118</v>
      </c>
      <c r="D72" s="65"/>
      <c r="E72" s="50">
        <f>E8+E70</f>
        <v>35820912.43</v>
      </c>
      <c r="F72" s="63"/>
      <c r="G72" s="51">
        <v>35820912.43</v>
      </c>
      <c r="H72" s="51"/>
      <c r="J72" s="51"/>
      <c r="K72" s="51"/>
    </row>
    <row r="73" spans="1:11" ht="21.75" customHeight="1" thickTop="1">
      <c r="A73" s="51"/>
      <c r="B73" s="49"/>
      <c r="C73" s="57"/>
      <c r="D73" s="65"/>
      <c r="E73" s="49"/>
      <c r="F73" s="63"/>
      <c r="G73" s="63"/>
      <c r="H73" s="51"/>
      <c r="J73" s="51"/>
      <c r="K73" s="51"/>
    </row>
    <row r="74" spans="1:11" ht="21.75" customHeight="1">
      <c r="A74" s="51"/>
      <c r="B74" s="49"/>
      <c r="C74" s="57"/>
      <c r="D74" s="65"/>
      <c r="E74" s="49"/>
      <c r="F74" s="63"/>
      <c r="G74" s="51"/>
      <c r="H74" s="51"/>
      <c r="J74" s="51"/>
      <c r="K74" s="51"/>
    </row>
    <row r="75" spans="1:11" ht="21.75" customHeight="1">
      <c r="A75" s="51"/>
      <c r="B75" s="49"/>
      <c r="C75" s="57"/>
      <c r="D75" s="65"/>
      <c r="E75" s="49"/>
      <c r="F75" s="63"/>
      <c r="G75" s="51"/>
      <c r="H75" s="51"/>
      <c r="J75" s="51"/>
      <c r="K75" s="51"/>
    </row>
    <row r="76" spans="1:11" ht="21.75" customHeight="1">
      <c r="A76" s="51"/>
      <c r="B76" s="49"/>
      <c r="C76" s="57"/>
      <c r="D76" s="65"/>
      <c r="E76" s="49"/>
      <c r="F76" s="63"/>
      <c r="G76" s="63"/>
      <c r="H76" s="51"/>
      <c r="J76" s="51"/>
      <c r="K76" s="51"/>
    </row>
    <row r="77" spans="1:4" ht="21.75" customHeight="1">
      <c r="A77" s="33" t="s">
        <v>119</v>
      </c>
      <c r="C77" s="33" t="s">
        <v>120</v>
      </c>
      <c r="D77" s="33" t="s">
        <v>121</v>
      </c>
    </row>
    <row r="78" spans="1:6" ht="21.75" customHeight="1">
      <c r="A78" s="33" t="s">
        <v>122</v>
      </c>
      <c r="C78" s="33" t="s">
        <v>123</v>
      </c>
      <c r="D78" s="91" t="s">
        <v>124</v>
      </c>
      <c r="E78" s="91"/>
      <c r="F78" s="91"/>
    </row>
    <row r="79" spans="1:6" ht="21.75" customHeight="1">
      <c r="A79" s="33" t="s">
        <v>125</v>
      </c>
      <c r="C79" s="33" t="s">
        <v>126</v>
      </c>
      <c r="D79" s="91" t="s">
        <v>127</v>
      </c>
      <c r="E79" s="91"/>
      <c r="F79" s="91"/>
    </row>
  </sheetData>
  <sheetProtection/>
  <mergeCells count="23">
    <mergeCell ref="O44:O45"/>
    <mergeCell ref="P44:P45"/>
    <mergeCell ref="Q44:Q45"/>
    <mergeCell ref="R44:R45"/>
    <mergeCell ref="K44:K45"/>
    <mergeCell ref="J44:J45"/>
    <mergeCell ref="L44:L45"/>
    <mergeCell ref="M44:M45"/>
    <mergeCell ref="N44:N45"/>
    <mergeCell ref="A1:C1"/>
    <mergeCell ref="D1:E1"/>
    <mergeCell ref="A3:E3"/>
    <mergeCell ref="D4:E4"/>
    <mergeCell ref="H44:H45"/>
    <mergeCell ref="I44:I45"/>
    <mergeCell ref="D78:F78"/>
    <mergeCell ref="D79:F79"/>
    <mergeCell ref="A5:B5"/>
    <mergeCell ref="C5:C7"/>
    <mergeCell ref="D5:D7"/>
    <mergeCell ref="A43:B43"/>
    <mergeCell ref="C43:C45"/>
    <mergeCell ref="D43:D45"/>
  </mergeCells>
  <printOptions/>
  <pageMargins left="0.54" right="0.16" top="0.48" bottom="0.19" header="0.19" footer="0.1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8.421875" style="70" customWidth="1"/>
    <col min="2" max="2" width="32.8515625" style="70" customWidth="1"/>
    <col min="3" max="3" width="13.7109375" style="70" customWidth="1"/>
    <col min="4" max="5" width="14.140625" style="70" customWidth="1"/>
    <col min="6" max="6" width="14.140625" style="70" bestFit="1" customWidth="1"/>
    <col min="7" max="7" width="9.140625" style="70" customWidth="1"/>
    <col min="8" max="8" width="10.140625" style="70" customWidth="1"/>
    <col min="9" max="10" width="9.140625" style="70" customWidth="1"/>
    <col min="11" max="11" width="10.00390625" style="70" customWidth="1"/>
    <col min="12" max="12" width="14.140625" style="70" bestFit="1" customWidth="1"/>
    <col min="13" max="16384" width="9.140625" style="70" customWidth="1"/>
  </cols>
  <sheetData>
    <row r="1" spans="1:6" ht="27.75">
      <c r="A1" s="109" t="s">
        <v>61</v>
      </c>
      <c r="B1" s="109"/>
      <c r="C1" s="109"/>
      <c r="D1" s="109"/>
      <c r="E1" s="109"/>
      <c r="F1" s="109"/>
    </row>
    <row r="2" spans="1:6" ht="27.75">
      <c r="A2" s="109" t="s">
        <v>130</v>
      </c>
      <c r="B2" s="109"/>
      <c r="C2" s="109"/>
      <c r="D2" s="109"/>
      <c r="E2" s="109"/>
      <c r="F2" s="109"/>
    </row>
    <row r="3" spans="1:6" ht="27.75">
      <c r="A3" s="109" t="s">
        <v>131</v>
      </c>
      <c r="B3" s="109"/>
      <c r="C3" s="109"/>
      <c r="D3" s="109"/>
      <c r="E3" s="109"/>
      <c r="F3" s="109"/>
    </row>
    <row r="4" spans="1:6" ht="24">
      <c r="A4" s="71"/>
      <c r="B4" s="71"/>
      <c r="C4" s="71"/>
      <c r="D4" s="71"/>
      <c r="E4" s="71"/>
      <c r="F4" s="71"/>
    </row>
    <row r="5" spans="1:6" s="75" customFormat="1" ht="23.25">
      <c r="A5" s="72" t="s">
        <v>132</v>
      </c>
      <c r="B5" s="73"/>
      <c r="C5" s="74" t="s">
        <v>71</v>
      </c>
      <c r="D5" s="74" t="s">
        <v>133</v>
      </c>
      <c r="E5" s="74" t="s">
        <v>134</v>
      </c>
      <c r="F5" s="74" t="s">
        <v>135</v>
      </c>
    </row>
    <row r="6" spans="1:6" s="75" customFormat="1" ht="23.25">
      <c r="A6" s="76">
        <v>230102</v>
      </c>
      <c r="B6" s="75" t="s">
        <v>136</v>
      </c>
      <c r="C6" s="77">
        <v>2253.96</v>
      </c>
      <c r="D6" s="77">
        <v>27720.12</v>
      </c>
      <c r="E6" s="77">
        <v>2253.96</v>
      </c>
      <c r="F6" s="78">
        <f aca="true" t="shared" si="0" ref="F6:F12">C6+D6-E6</f>
        <v>27720.12</v>
      </c>
    </row>
    <row r="7" spans="1:6" s="75" customFormat="1" ht="23.25">
      <c r="A7" s="76">
        <v>230105</v>
      </c>
      <c r="B7" s="75" t="s">
        <v>137</v>
      </c>
      <c r="C7" s="78">
        <v>1330.53</v>
      </c>
      <c r="D7" s="78">
        <v>440.48</v>
      </c>
      <c r="E7" s="78">
        <v>0</v>
      </c>
      <c r="F7" s="78">
        <f t="shared" si="0"/>
        <v>1771.01</v>
      </c>
    </row>
    <row r="8" spans="1:6" s="75" customFormat="1" ht="23.25">
      <c r="A8" s="76">
        <v>230106</v>
      </c>
      <c r="B8" s="75" t="s">
        <v>138</v>
      </c>
      <c r="C8" s="78">
        <v>2327.32</v>
      </c>
      <c r="D8" s="78">
        <v>0</v>
      </c>
      <c r="E8" s="78">
        <v>0</v>
      </c>
      <c r="F8" s="78">
        <f t="shared" si="0"/>
        <v>2327.32</v>
      </c>
    </row>
    <row r="9" spans="1:6" s="75" customFormat="1" ht="23.25">
      <c r="A9" s="76">
        <v>230108</v>
      </c>
      <c r="B9" s="75" t="s">
        <v>139</v>
      </c>
      <c r="C9" s="78">
        <v>730371</v>
      </c>
      <c r="D9" s="78">
        <v>82440</v>
      </c>
      <c r="E9" s="78">
        <v>0</v>
      </c>
      <c r="F9" s="78">
        <f t="shared" si="0"/>
        <v>812811</v>
      </c>
    </row>
    <row r="10" spans="1:6" s="75" customFormat="1" ht="23.25">
      <c r="A10" s="76">
        <v>230199</v>
      </c>
      <c r="B10" s="75" t="s">
        <v>140</v>
      </c>
      <c r="C10" s="78">
        <v>0</v>
      </c>
      <c r="D10" s="78">
        <v>0</v>
      </c>
      <c r="E10" s="78">
        <v>0</v>
      </c>
      <c r="F10" s="78">
        <f t="shared" si="0"/>
        <v>0</v>
      </c>
    </row>
    <row r="11" spans="1:12" s="75" customFormat="1" ht="23.25">
      <c r="A11" s="76">
        <v>230199</v>
      </c>
      <c r="B11" s="75" t="s">
        <v>141</v>
      </c>
      <c r="C11" s="78">
        <v>0</v>
      </c>
      <c r="D11" s="78">
        <v>0</v>
      </c>
      <c r="E11" s="78">
        <v>0</v>
      </c>
      <c r="F11" s="78">
        <f t="shared" si="0"/>
        <v>0</v>
      </c>
      <c r="L11" s="79"/>
    </row>
    <row r="12" spans="1:12" s="75" customFormat="1" ht="23.25">
      <c r="A12" s="76">
        <v>441002</v>
      </c>
      <c r="B12" s="75" t="s">
        <v>142</v>
      </c>
      <c r="C12" s="78">
        <v>1706.14</v>
      </c>
      <c r="D12" s="78"/>
      <c r="E12" s="78">
        <v>0</v>
      </c>
      <c r="F12" s="78">
        <f t="shared" si="0"/>
        <v>1706.14</v>
      </c>
      <c r="L12" s="79"/>
    </row>
    <row r="13" spans="1:12" s="75" customFormat="1" ht="23.25">
      <c r="A13" s="76"/>
      <c r="C13" s="78"/>
      <c r="D13" s="78"/>
      <c r="E13" s="78"/>
      <c r="F13" s="78"/>
      <c r="L13" s="79"/>
    </row>
    <row r="14" spans="1:12" s="75" customFormat="1" ht="23.25">
      <c r="A14" s="76"/>
      <c r="C14" s="78"/>
      <c r="D14" s="78"/>
      <c r="E14" s="78"/>
      <c r="F14" s="78"/>
      <c r="L14" s="79"/>
    </row>
    <row r="15" spans="3:12" s="75" customFormat="1" ht="23.25">
      <c r="C15" s="80"/>
      <c r="D15" s="80"/>
      <c r="E15" s="80"/>
      <c r="F15" s="80"/>
      <c r="L15" s="87"/>
    </row>
    <row r="16" spans="3:6" s="75" customFormat="1" ht="24" thickBot="1">
      <c r="C16" s="81">
        <f>SUM(C6:C15)</f>
        <v>737988.9500000001</v>
      </c>
      <c r="D16" s="81">
        <f>SUM(D6:D15)</f>
        <v>110600.6</v>
      </c>
      <c r="E16" s="81">
        <f>SUM(E6:E15)</f>
        <v>2253.96</v>
      </c>
      <c r="F16" s="81">
        <f>SUM(F6:F15)</f>
        <v>846335.59</v>
      </c>
    </row>
    <row r="17" s="75" customFormat="1" ht="24" thickTop="1"/>
    <row r="18" s="75" customFormat="1" ht="23.25"/>
    <row r="19" s="75" customFormat="1" ht="23.25"/>
    <row r="20" spans="1:5" s="75" customFormat="1" ht="23.25">
      <c r="A20" s="72" t="s">
        <v>143</v>
      </c>
      <c r="B20" s="73"/>
      <c r="C20" s="82" t="s">
        <v>71</v>
      </c>
      <c r="D20" s="82" t="s">
        <v>134</v>
      </c>
      <c r="E20" s="82" t="s">
        <v>135</v>
      </c>
    </row>
    <row r="21" spans="1:5" s="75" customFormat="1" ht="23.25">
      <c r="A21" s="76">
        <v>210401</v>
      </c>
      <c r="B21" s="75" t="s">
        <v>144</v>
      </c>
      <c r="C21" s="77">
        <v>0</v>
      </c>
      <c r="D21" s="77">
        <v>0</v>
      </c>
      <c r="E21" s="77">
        <f>C21-D21</f>
        <v>0</v>
      </c>
    </row>
    <row r="22" spans="1:5" s="75" customFormat="1" ht="23.25">
      <c r="A22" s="76">
        <v>210402</v>
      </c>
      <c r="B22" s="75" t="s">
        <v>145</v>
      </c>
      <c r="C22" s="78">
        <v>123000</v>
      </c>
      <c r="D22" s="78">
        <v>0</v>
      </c>
      <c r="E22" s="78">
        <f>C22-D22</f>
        <v>123000</v>
      </c>
    </row>
    <row r="23" spans="1:5" s="75" customFormat="1" ht="23.25">
      <c r="A23" s="76">
        <v>210500</v>
      </c>
      <c r="B23" s="75" t="s">
        <v>146</v>
      </c>
      <c r="C23" s="78">
        <v>36038.7</v>
      </c>
      <c r="D23" s="78">
        <v>0</v>
      </c>
      <c r="E23" s="83">
        <f>C23-D23</f>
        <v>36038.7</v>
      </c>
    </row>
    <row r="24" spans="2:5" s="75" customFormat="1" ht="24" thickBot="1">
      <c r="B24" s="84" t="s">
        <v>147</v>
      </c>
      <c r="C24" s="81">
        <f>SUM(C21:C23)</f>
        <v>159038.7</v>
      </c>
      <c r="D24" s="85">
        <f>SUM(D21:D23)</f>
        <v>0</v>
      </c>
      <c r="E24" s="85">
        <f>SUM(E21:E23)</f>
        <v>159038.7</v>
      </c>
    </row>
    <row r="25" ht="24.75" thickTop="1"/>
    <row r="27" ht="24">
      <c r="A27" s="86"/>
    </row>
  </sheetData>
  <sheetProtection/>
  <mergeCells count="3">
    <mergeCell ref="A1:F1"/>
    <mergeCell ref="A2:F2"/>
    <mergeCell ref="A3:F3"/>
  </mergeCells>
  <printOptions/>
  <pageMargins left="0.7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STS</cp:lastModifiedBy>
  <dcterms:created xsi:type="dcterms:W3CDTF">1996-10-14T23:33:28Z</dcterms:created>
  <dcterms:modified xsi:type="dcterms:W3CDTF">2018-07-09T04:18:46Z</dcterms:modified>
  <cp:category/>
  <cp:version/>
  <cp:contentType/>
  <cp:contentStatus/>
</cp:coreProperties>
</file>